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gha\Downloads\"/>
    </mc:Choice>
  </mc:AlternateContent>
  <xr:revisionPtr revIDLastSave="0" documentId="8_{E679BE91-A5AC-4950-AC81-54DE6B173AAA}" xr6:coauthVersionLast="47" xr6:coauthVersionMax="47" xr10:uidLastSave="{00000000-0000-0000-0000-000000000000}"/>
  <bookViews>
    <workbookView xWindow="-20610" yWindow="-90" windowWidth="20730" windowHeight="11760" xr2:uid="{64081941-9EE1-41EB-B972-C5AC2054CFCA}"/>
  </bookViews>
  <sheets>
    <sheet name="PMS Fee Calculator" sheetId="1" r:id="rId1"/>
  </sheets>
  <definedNames>
    <definedName name="_xlnm.Print_Titles" localSheetId="0">'PMS Fee Calculator'!$11:$12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F14" i="1"/>
  <c r="F13" i="1"/>
  <c r="F26" i="1" s="1"/>
  <c r="F15" i="1" l="1"/>
  <c r="F17" i="1" l="1"/>
  <c r="F19" i="1" l="1"/>
  <c r="F20" i="1"/>
  <c r="F21" i="1"/>
  <c r="F22" i="1" l="1"/>
  <c r="F24" i="1" s="1"/>
  <c r="F28" i="1" l="1"/>
  <c r="F29" i="1" l="1"/>
  <c r="F30" i="1"/>
  <c r="F31" i="1" l="1"/>
  <c r="F33" i="1"/>
  <c r="F36" i="1" l="1"/>
  <c r="H25" i="1" s="1"/>
  <c r="H13" i="1"/>
  <c r="F34" i="1"/>
  <c r="H26" i="1" l="1"/>
  <c r="H14" i="1"/>
  <c r="H15" i="1" s="1"/>
  <c r="H17" i="1" l="1"/>
  <c r="H20" i="1" l="1"/>
  <c r="H19" i="1"/>
  <c r="H21" i="1" l="1"/>
  <c r="H22" i="1" s="1"/>
  <c r="H24" i="1" s="1"/>
  <c r="H28" i="1" l="1"/>
  <c r="H30" i="1" l="1"/>
  <c r="H29" i="1"/>
  <c r="H31" i="1" l="1"/>
  <c r="H33" i="1"/>
  <c r="H36" i="1" l="1"/>
  <c r="J25" i="1" s="1"/>
  <c r="J13" i="1"/>
  <c r="H34" i="1"/>
  <c r="J26" i="1" l="1"/>
  <c r="J14" i="1"/>
  <c r="J15" i="1" s="1"/>
  <c r="J17" i="1" l="1"/>
  <c r="J19" i="1" l="1"/>
  <c r="J20" i="1"/>
  <c r="J21" i="1"/>
  <c r="J22" i="1" l="1"/>
  <c r="J24" i="1" s="1"/>
  <c r="J28" i="1" l="1"/>
  <c r="J30" i="1" l="1"/>
  <c r="J29" i="1"/>
  <c r="J31" i="1" l="1"/>
  <c r="J33" i="1"/>
  <c r="J36" i="1" l="1"/>
  <c r="L25" i="1" s="1"/>
  <c r="L13" i="1"/>
  <c r="J34" i="1"/>
  <c r="L14" i="1" l="1"/>
  <c r="L26" i="1"/>
  <c r="L15" i="1"/>
  <c r="L17" i="1" l="1"/>
  <c r="L20" i="1" l="1"/>
  <c r="L21" i="1"/>
  <c r="L19" i="1"/>
  <c r="L22" i="1" l="1"/>
  <c r="L24" i="1" s="1"/>
  <c r="L28" i="1" l="1"/>
  <c r="L30" i="1" l="1"/>
  <c r="L29" i="1"/>
  <c r="L31" i="1" l="1"/>
  <c r="L33" i="1"/>
  <c r="L36" i="1" l="1"/>
  <c r="N25" i="1" s="1"/>
  <c r="N13" i="1"/>
  <c r="L34" i="1"/>
  <c r="N26" i="1" l="1"/>
  <c r="N14" i="1"/>
  <c r="N15" i="1" s="1"/>
  <c r="N17" i="1" l="1"/>
  <c r="N19" i="1" l="1"/>
  <c r="N20" i="1"/>
  <c r="N21" i="1" l="1"/>
  <c r="N22" i="1" s="1"/>
  <c r="N24" i="1" s="1"/>
  <c r="N28" i="1" l="1"/>
  <c r="N30" i="1" l="1"/>
  <c r="N29" i="1"/>
  <c r="N31" i="1" l="1"/>
  <c r="N33" i="1"/>
  <c r="N36" i="1" l="1"/>
  <c r="N34" i="1"/>
</calcChain>
</file>

<file path=xl/sharedStrings.xml><?xml version="1.0" encoding="utf-8"?>
<sst xmlns="http://schemas.openxmlformats.org/spreadsheetml/2006/main" count="80" uniqueCount="75">
  <si>
    <t>Variables can be changed</t>
  </si>
  <si>
    <t>Assumptions</t>
  </si>
  <si>
    <t>Capital Contribution (Rs.)</t>
  </si>
  <si>
    <t>a</t>
  </si>
  <si>
    <t>Management Fee (%age per annum)</t>
  </si>
  <si>
    <t>b</t>
  </si>
  <si>
    <t>Other Expenses (%age per annum)</t>
  </si>
  <si>
    <t>c</t>
  </si>
  <si>
    <t>Performance (%age per annum)</t>
  </si>
  <si>
    <t>d</t>
  </si>
  <si>
    <t>Hurdle Rate of Return (%age per annum)</t>
  </si>
  <si>
    <t>e</t>
  </si>
  <si>
    <t>Brokerage and Transaction cost</t>
  </si>
  <si>
    <t>f</t>
  </si>
  <si>
    <t>Fees</t>
  </si>
  <si>
    <t>Yr 1</t>
  </si>
  <si>
    <t>Yr 2</t>
  </si>
  <si>
    <t>Yr 3</t>
  </si>
  <si>
    <t>Yr 4</t>
  </si>
  <si>
    <t>Yr 5</t>
  </si>
  <si>
    <t>Gain / (Loss)</t>
  </si>
  <si>
    <t xml:space="preserve">Capital Contributed /Assets under Management </t>
  </si>
  <si>
    <t>i</t>
  </si>
  <si>
    <t>i = a</t>
  </si>
  <si>
    <t xml:space="preserve">Gain / (Loss) on Investment based on the Scenario </t>
  </si>
  <si>
    <t>ii</t>
  </si>
  <si>
    <t>ii= i*Scenario</t>
  </si>
  <si>
    <t xml:space="preserve">Gross Value of the Portfolio at the end of the year </t>
  </si>
  <si>
    <t>iii</t>
  </si>
  <si>
    <t>iii= I + ii</t>
  </si>
  <si>
    <t xml:space="preserve">Daily Weighted Average assets under management </t>
  </si>
  <si>
    <t>iv</t>
  </si>
  <si>
    <t>iv= (i + iii) / 2</t>
  </si>
  <si>
    <t>Other Expense</t>
  </si>
  <si>
    <t>v</t>
  </si>
  <si>
    <t>v= iv x c</t>
  </si>
  <si>
    <t>vi</t>
  </si>
  <si>
    <t>vi= iv x f</t>
  </si>
  <si>
    <t xml:space="preserve">Management Fees </t>
  </si>
  <si>
    <t>vii</t>
  </si>
  <si>
    <t>vii = (iv + v + vi) x b</t>
  </si>
  <si>
    <t>Total charges during the year (Sum of v, vi and vii)</t>
  </si>
  <si>
    <t>viii</t>
  </si>
  <si>
    <t>viii = v + vi + vii</t>
  </si>
  <si>
    <t xml:space="preserve">Value of the Portfolio before Performance fee </t>
  </si>
  <si>
    <t>ix</t>
  </si>
  <si>
    <t>ix = iii + viii</t>
  </si>
  <si>
    <t>High Water Mark Value (HWM)(Capital contributed for 1st year and second year onwards as the value derived for previous year)</t>
  </si>
  <si>
    <t>x</t>
  </si>
  <si>
    <t xml:space="preserve">Hurdle Rate of return </t>
  </si>
  <si>
    <t>xi</t>
  </si>
  <si>
    <t>xi = i x e</t>
  </si>
  <si>
    <t>Portfolio value in excess of Hurdle Rate Return</t>
  </si>
  <si>
    <t>xii</t>
  </si>
  <si>
    <t>xii = ix - x - xi</t>
  </si>
  <si>
    <t>Profit share of the PMS</t>
  </si>
  <si>
    <t>xiii</t>
  </si>
  <si>
    <t>xiii = xiii x d</t>
  </si>
  <si>
    <t>Profit Share To be taken by PMS</t>
  </si>
  <si>
    <t>xiv</t>
  </si>
  <si>
    <t>xiv = xiii x d</t>
  </si>
  <si>
    <t>Is the Performance Fee charged?</t>
  </si>
  <si>
    <t>xv</t>
  </si>
  <si>
    <t>xv = ix &gt; (x+xi) then Yes else No P Fees</t>
  </si>
  <si>
    <t>Net value of the Portfolio at the end of the year after all fees and expenses</t>
  </si>
  <si>
    <t>xvi</t>
  </si>
  <si>
    <t>xvi = ix + xiv</t>
  </si>
  <si>
    <t xml:space="preserve">% Portfolio Return </t>
  </si>
  <si>
    <t>xvii</t>
  </si>
  <si>
    <t>xvii = ((xv - i) / i) %</t>
  </si>
  <si>
    <t>High Water Mark to be carried forward for next year</t>
  </si>
  <si>
    <t>xix</t>
  </si>
  <si>
    <t>xvii = Max (x , xvi)</t>
  </si>
  <si>
    <t xml:space="preserve">Notes: </t>
  </si>
  <si>
    <t>This is only a generic format for illustration, each portfolio manager can add numbers and method's of calculation as per the terms and conditions of the PMS agreement and as permitted under SEBI regulations.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</si>
</sst>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0_ ;[Red]\-#,##0\ "/>
    <numFmt numFmtId="165" formatCode="#,##0.00_ ;[Red]\-#,##0.00\ "/>
    <numFmt numFmtId="166" formatCode="0.000000000000000%"/>
    <numFmt numFmtId="167" formatCode="#,##0.0_ ;[Red]\-#,##0.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rgb="FFD8D8D8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0" fillId="0" borderId="4" xfId="0" applyBorder="1"/>
    <xf numFmtId="0" fontId="2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7" xfId="0" applyBorder="1"/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3" fontId="2" fillId="3" borderId="6" xfId="0" applyNumberFormat="1" applyFont="1" applyFill="1" applyBorder="1" applyAlignment="1">
      <alignment vertical="center"/>
    </xf>
    <xf numFmtId="10" fontId="2" fillId="3" borderId="6" xfId="0" applyNumberFormat="1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0" fontId="2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8" xfId="0" applyFont="1" applyBorder="1"/>
    <xf numFmtId="0" fontId="3" fillId="0" borderId="9" xfId="0" applyFont="1" applyBorder="1" applyAlignment="1">
      <alignment horizontal="center" vertical="center"/>
    </xf>
    <xf numFmtId="0" fontId="4" fillId="0" borderId="10" xfId="0" applyFont="1" applyBorder="1"/>
    <xf numFmtId="0" fontId="3" fillId="0" borderId="11" xfId="0" applyFont="1" applyBorder="1" applyAlignment="1">
      <alignment horizontal="right" vertical="center"/>
    </xf>
    <xf numFmtId="9" fontId="3" fillId="2" borderId="12" xfId="0" applyNumberFormat="1" applyFont="1" applyFill="1" applyBorder="1" applyAlignment="1">
      <alignment horizontal="left" vertical="center"/>
    </xf>
    <xf numFmtId="0" fontId="3" fillId="0" borderId="13" xfId="0" applyFont="1" applyBorder="1" applyAlignment="1">
      <alignment horizontal="right" vertical="center"/>
    </xf>
    <xf numFmtId="9" fontId="3" fillId="2" borderId="13" xfId="0" applyNumberFormat="1" applyFont="1" applyFill="1" applyBorder="1" applyAlignment="1">
      <alignment horizontal="left" vertical="center"/>
    </xf>
    <xf numFmtId="9" fontId="3" fillId="2" borderId="14" xfId="0" applyNumberFormat="1" applyFont="1" applyFill="1" applyBorder="1" applyAlignment="1">
      <alignment horizontal="left" vertical="center"/>
    </xf>
    <xf numFmtId="0" fontId="0" fillId="0" borderId="6" xfId="0" quotePrefix="1" applyBorder="1" applyAlignment="1">
      <alignment vertical="center" wrapText="1"/>
    </xf>
    <xf numFmtId="164" fontId="0" fillId="0" borderId="6" xfId="0" applyNumberFormat="1" applyBorder="1" applyAlignment="1">
      <alignment horizontal="right" vertical="center"/>
    </xf>
    <xf numFmtId="43" fontId="0" fillId="0" borderId="6" xfId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15" xfId="0" applyFont="1" applyBorder="1"/>
    <xf numFmtId="165" fontId="2" fillId="0" borderId="6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164" fontId="0" fillId="0" borderId="16" xfId="0" applyNumberForma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vertical="center" wrapText="1"/>
    </xf>
    <xf numFmtId="164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9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165" fontId="2" fillId="0" borderId="0" xfId="0" applyNumberFormat="1" applyFont="1" applyAlignment="1">
      <alignment vertical="center"/>
    </xf>
    <xf numFmtId="167" fontId="2" fillId="0" borderId="6" xfId="0" applyNumberFormat="1" applyFont="1" applyBorder="1" applyAlignment="1">
      <alignment horizontal="right" vertical="center"/>
    </xf>
    <xf numFmtId="10" fontId="2" fillId="0" borderId="6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6" fillId="0" borderId="19" xfId="0" applyFont="1" applyBorder="1"/>
    <xf numFmtId="0" fontId="6" fillId="0" borderId="20" xfId="0" applyFont="1" applyBorder="1"/>
    <xf numFmtId="0" fontId="3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vertical="center" wrapText="1"/>
    </xf>
    <xf numFmtId="0" fontId="4" fillId="0" borderId="22" xfId="0" applyFont="1" applyBorder="1"/>
    <xf numFmtId="0" fontId="4" fillId="0" borderId="23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5F109C7A-F0CF-4BAC-9F5A-8ACCC18F40E3}">
  <dimension ref="B1:Z39"/>
  <sheetViews>
    <sheetView tabSelected="1" workbookViewId="0">
      <selection sqref="A1:XFD1048576"/>
    </sheetView>
  </sheetViews>
  <sheetFormatPr defaultColWidth="14.42578125" defaultRowHeight="15" ns3:dyDescent="0.25"/>
  <cols>
    <col min="2" max="2" width="4.140625" customWidth="1"/>
    <col min="3" max="3" width="48" customWidth="1"/>
    <col min="4" max="4" width="8" customWidth="1"/>
    <col min="5" max="5" width="14.7109375" customWidth="1"/>
    <col min="6" max="6" width="12.85546875" customWidth="1"/>
    <col min="7" max="7" width="5.7109375" bestFit="1" customWidth="1"/>
    <col min="8" max="8" width="14.7109375" customWidth="1"/>
    <col min="9" max="9" width="6.140625" customWidth="1"/>
    <col min="10" max="10" width="13.7109375" customWidth="1"/>
    <col min="11" max="11" width="6.140625" customWidth="1"/>
    <col min="12" max="12" width="13.7109375" customWidth="1"/>
    <col min="13" max="13" width="6.140625" customWidth="1"/>
    <col min="14" max="14" width="13" customWidth="1"/>
    <col min="15" max="15" width="6.140625" customWidth="1"/>
    <col min="16" max="16" width="14.7109375" customWidth="1"/>
    <col min="17" max="17" width="11" customWidth="1"/>
    <col min="18" max="18" width="8.85546875" customWidth="1"/>
    <col min="19" max="19" width="10.42578125" customWidth="1"/>
    <col min="20" max="20" width="8.85546875" customWidth="1"/>
    <col min="21" max="21" width="20.140625" customWidth="1"/>
    <col min="22" max="26" width="8.85546875" customWidth="1"/>
  </cols>
  <sheetData>
    <row r="1" spans="2:26" ht="15" customHeight="1" thickBot="1" ns3:dyDescent="0.3"/>
    <row r="2" spans="2:26" ht="30" ns3:dyDescent="0.25">
      <c r="B2" s="1"/>
      <c r="C2" s="2"/>
      <c r="D2" s="2"/>
      <c r="E2" s="3" t="s">
        <v>0</v>
      </c>
      <c r="F2" s="4"/>
      <c r="G2" s="4"/>
      <c r="H2" s="4"/>
      <c r="I2" s="4"/>
      <c r="J2" s="4"/>
      <c r="K2" s="4"/>
      <c r="L2" s="4"/>
      <c r="M2" s="4"/>
      <c r="N2" s="4"/>
      <c r="O2" s="5"/>
    </row>
    <row r="3" spans="2:26" ns3:dyDescent="0.25">
      <c r="B3" s="6"/>
      <c r="C3" s="7" t="s">
        <v>1</v>
      </c>
      <c r="D3" s="8"/>
      <c r="E3" s="7"/>
      <c r="F3" s="9"/>
      <c r="G3" s="9"/>
      <c r="H3" s="9"/>
      <c r="I3" s="9"/>
      <c r="J3" s="9"/>
      <c r="K3" s="9"/>
      <c r="L3" s="9"/>
      <c r="M3" s="9"/>
      <c r="N3" s="9"/>
      <c r="O3" s="10"/>
    </row>
    <row r="4" spans="2:26" ns3:dyDescent="0.25">
      <c r="B4" s="6"/>
      <c r="C4" s="11" t="s">
        <v>2</v>
      </c>
      <c r="D4" s="12" t="s">
        <v>3</v>
      </c>
      <c r="E4" s="13">
        <v>5000000</v>
      </c>
      <c r="F4" s="9"/>
      <c r="G4" s="9"/>
      <c r="H4" s="9"/>
      <c r="I4" s="9"/>
      <c r="J4" s="9"/>
      <c r="K4" s="9"/>
      <c r="L4" s="9"/>
      <c r="M4" s="9"/>
      <c r="N4" s="9"/>
      <c r="O4" s="10"/>
    </row>
    <row r="5" spans="2:26" ns3:dyDescent="0.25">
      <c r="B5" s="6"/>
      <c r="C5" s="11" t="s">
        <v>4</v>
      </c>
      <c r="D5" s="12" t="s">
        <v>5</v>
      </c>
      <c r="E5" s="14">
        <v>0.01</v>
      </c>
      <c r="F5" s="9"/>
      <c r="G5" s="9"/>
      <c r="H5" s="9"/>
      <c r="I5" s="9"/>
      <c r="J5" s="9"/>
      <c r="K5" s="9"/>
      <c r="L5" s="9"/>
      <c r="M5" s="9"/>
      <c r="N5" s="9"/>
      <c r="O5" s="10"/>
    </row>
    <row r="6" spans="2:26" ns3:dyDescent="0.25">
      <c r="B6" s="6"/>
      <c r="C6" s="11" t="s">
        <v>6</v>
      </c>
      <c r="D6" s="12" t="s">
        <v>7</v>
      </c>
      <c r="E6" s="14">
        <v>5.0000000000000001E-3</v>
      </c>
      <c r="F6" s="9"/>
      <c r="G6" s="9"/>
      <c r="H6" s="9"/>
      <c r="I6" s="9"/>
      <c r="J6" s="9"/>
      <c r="K6" s="9"/>
      <c r="L6" s="9"/>
      <c r="M6" s="9"/>
      <c r="N6" s="9"/>
      <c r="O6" s="10"/>
    </row>
    <row r="7" spans="2:26" ns3:dyDescent="0.25">
      <c r="B7" s="6"/>
      <c r="C7" s="11" t="s">
        <v>8</v>
      </c>
      <c r="D7" s="12" t="s">
        <v>9</v>
      </c>
      <c r="E7" s="14">
        <v>0.2</v>
      </c>
      <c r="F7" s="9"/>
      <c r="G7" s="9"/>
      <c r="H7" s="9"/>
      <c r="I7" s="9"/>
      <c r="J7" s="9"/>
      <c r="K7" s="9"/>
      <c r="L7" s="9"/>
      <c r="M7" s="9"/>
      <c r="N7" s="9"/>
      <c r="O7" s="10"/>
    </row>
    <row r="8" spans="2:26" ns3:dyDescent="0.25">
      <c r="B8" s="6"/>
      <c r="C8" s="11" t="s">
        <v>10</v>
      </c>
      <c r="D8" s="12" t="s">
        <v>11</v>
      </c>
      <c r="E8" s="14">
        <v>0.1</v>
      </c>
      <c r="F8" s="9"/>
      <c r="G8" s="9"/>
      <c r="H8" s="9"/>
      <c r="I8" s="9"/>
      <c r="J8" s="9"/>
      <c r="K8" s="9"/>
      <c r="L8" s="9"/>
      <c r="M8" s="9"/>
      <c r="N8" s="9"/>
      <c r="O8" s="10"/>
    </row>
    <row r="9" spans="2:26" ns3:dyDescent="0.25">
      <c r="B9" s="6"/>
      <c r="C9" s="11" t="s">
        <v>12</v>
      </c>
      <c r="D9" s="12" t="s">
        <v>13</v>
      </c>
      <c r="E9" s="14">
        <v>2E-3</v>
      </c>
      <c r="F9" s="9"/>
      <c r="G9" s="9"/>
      <c r="H9" s="9"/>
      <c r="I9" s="9"/>
      <c r="J9" s="9"/>
      <c r="K9" s="9"/>
      <c r="L9" s="9"/>
      <c r="M9" s="9"/>
      <c r="N9" s="9"/>
      <c r="O9" s="15"/>
      <c r="P9" s="9"/>
    </row>
    <row r="10" spans="2:26" ht="15.75" thickBot="1" ns3:dyDescent="0.3">
      <c r="B10" s="6"/>
      <c r="C10" s="16"/>
      <c r="D10" s="17"/>
      <c r="E10" s="16"/>
      <c r="F10" s="18"/>
      <c r="G10" s="9"/>
      <c r="H10" s="9"/>
      <c r="I10" s="9"/>
      <c r="J10" s="9"/>
      <c r="K10" s="9"/>
      <c r="L10" s="9"/>
      <c r="M10" s="9"/>
      <c r="N10" s="9"/>
      <c r="O10" s="15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2:26" ht="15.75" thickBot="1" ns3:dyDescent="0.3">
      <c r="B11" s="6"/>
      <c r="C11" s="19" t="s">
        <v>14</v>
      </c>
      <c r="D11" s="20"/>
      <c r="E11" s="21"/>
      <c r="F11" s="22" t="s">
        <v>15</v>
      </c>
      <c r="G11" s="23"/>
      <c r="H11" s="22" t="s">
        <v>16</v>
      </c>
      <c r="I11" s="23"/>
      <c r="J11" s="22" t="s">
        <v>17</v>
      </c>
      <c r="K11" s="23"/>
      <c r="L11" s="22" t="s">
        <v>18</v>
      </c>
      <c r="M11" s="23"/>
      <c r="N11" s="22" t="s">
        <v>19</v>
      </c>
      <c r="O11" s="23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2:26" ht="15.75" thickBot="1" ns3:dyDescent="0.3">
      <c r="B12" s="6"/>
      <c r="C12" s="20"/>
      <c r="D12" s="20"/>
      <c r="E12" s="21"/>
      <c r="F12" s="24" t="s">
        <v>20</v>
      </c>
      <c r="G12" s="25">
        <v>-0.26</v>
      </c>
      <c r="H12" s="26" t="s">
        <v>20</v>
      </c>
      <c r="I12" s="27">
        <v>0.79</v>
      </c>
      <c r="J12" s="26" t="s">
        <v>20</v>
      </c>
      <c r="K12" s="27">
        <v>0.22</v>
      </c>
      <c r="L12" s="26" t="s">
        <v>20</v>
      </c>
      <c r="M12" s="27">
        <v>0</v>
      </c>
      <c r="N12" s="26" t="s">
        <v>20</v>
      </c>
      <c r="O12" s="28">
        <v>0.4</v>
      </c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2:26" ns3:dyDescent="0.25">
      <c r="B13" s="6"/>
      <c r="C13" s="11" t="s">
        <v>21</v>
      </c>
      <c r="D13" s="12" t="s">
        <v>22</v>
      </c>
      <c r="E13" s="29" t="s">
        <v>23</v>
      </c>
      <c r="F13" s="30">
        <f>+$E$4</f>
        <v>5000000</v>
      </c>
      <c r="G13" s="30"/>
      <c r="H13" s="30">
        <f>F33</f>
        <v>3626354.5</v>
      </c>
      <c r="I13" s="30"/>
      <c r="J13" s="30">
        <f>H33</f>
        <v>6196950.8272395395</v>
      </c>
      <c r="K13" s="30"/>
      <c r="L13" s="30">
        <f>J33</f>
        <v>7318389.2221539021</v>
      </c>
      <c r="M13" s="30"/>
      <c r="N13" s="30">
        <f>L33</f>
        <v>7194488.8926228369</v>
      </c>
      <c r="O13" s="30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2:26" ns3:dyDescent="0.25">
      <c r="B14" s="6"/>
      <c r="C14" s="11" t="s">
        <v>24</v>
      </c>
      <c r="D14" s="12" t="s">
        <v>25</v>
      </c>
      <c r="E14" s="29" t="s">
        <v>26</v>
      </c>
      <c r="F14" s="30">
        <f>F13*G12</f>
        <v>-1300000</v>
      </c>
      <c r="G14" s="30"/>
      <c r="H14" s="30">
        <f>H13*I12</f>
        <v>2864820.0550000002</v>
      </c>
      <c r="I14" s="30"/>
      <c r="J14" s="31">
        <f>J13*K12</f>
        <v>1363329.1819926987</v>
      </c>
      <c r="K14" s="31"/>
      <c r="L14" s="31">
        <f>L13*M12</f>
        <v>0</v>
      </c>
      <c r="M14" s="31"/>
      <c r="N14" s="31">
        <f>N13*O12</f>
        <v>2877795.5570491347</v>
      </c>
      <c r="O14" s="31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2:26" ns3:dyDescent="0.25">
      <c r="B15" s="6"/>
      <c r="C15" s="11" t="s">
        <v>27</v>
      </c>
      <c r="D15" s="12" t="s">
        <v>28</v>
      </c>
      <c r="E15" s="29" t="s">
        <v>29</v>
      </c>
      <c r="F15" s="30">
        <f>F13+F14</f>
        <v>3700000</v>
      </c>
      <c r="G15" s="30"/>
      <c r="H15" s="30">
        <f>H13+H14</f>
        <v>6491174.5549999997</v>
      </c>
      <c r="I15" s="30"/>
      <c r="J15" s="30">
        <f>J13+J14</f>
        <v>7560280.0092322379</v>
      </c>
      <c r="K15" s="30"/>
      <c r="L15" s="30">
        <f>L13+L14</f>
        <v>7318389.2221539021</v>
      </c>
      <c r="M15" s="30"/>
      <c r="N15" s="30">
        <f>N13+N14</f>
        <v>10072284.449671973</v>
      </c>
      <c r="O15" s="30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2:26" ns3:dyDescent="0.25">
      <c r="B16" s="6"/>
      <c r="C16" s="32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33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2:26" ns3:dyDescent="0.25">
      <c r="B17" s="6"/>
      <c r="C17" s="11" t="s">
        <v>30</v>
      </c>
      <c r="D17" s="12" t="s">
        <v>31</v>
      </c>
      <c r="E17" s="29" t="s">
        <v>32</v>
      </c>
      <c r="F17" s="34">
        <f>(F13+F15)/2</f>
        <v>4350000</v>
      </c>
      <c r="G17" s="20"/>
      <c r="H17" s="34">
        <f>(H13+H15)/2</f>
        <v>5058764.5274999999</v>
      </c>
      <c r="I17" s="20"/>
      <c r="J17" s="34">
        <f>(J13+J15)/2</f>
        <v>6878615.4182358887</v>
      </c>
      <c r="K17" s="20"/>
      <c r="L17" s="34">
        <f>(L13+L15)/2</f>
        <v>7318389.2221539021</v>
      </c>
      <c r="M17" s="20"/>
      <c r="N17" s="34">
        <f>(N13+N15)/2</f>
        <v>8633386.6711474042</v>
      </c>
      <c r="O17" s="20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2:26" ns3:dyDescent="0.25">
      <c r="B18" s="6"/>
      <c r="C18" s="32"/>
      <c r="D18" s="20"/>
      <c r="E18" s="20"/>
      <c r="F18" s="20"/>
      <c r="G18" s="20"/>
      <c r="H18" s="20"/>
      <c r="I18" s="20"/>
      <c r="J18" s="20"/>
      <c r="K18" s="20"/>
      <c r="L18" s="35"/>
      <c r="M18" s="36"/>
      <c r="N18" s="35"/>
      <c r="O18" s="37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2:26" ns3:dyDescent="0.25">
      <c r="B19" s="6"/>
      <c r="C19" s="11" t="s">
        <v>33</v>
      </c>
      <c r="D19" s="12" t="s">
        <v>34</v>
      </c>
      <c r="E19" s="29" t="s">
        <v>35</v>
      </c>
      <c r="F19" s="38">
        <f>+F17*-$E$6</f>
        <v>-21750</v>
      </c>
      <c r="G19" s="39"/>
      <c r="H19" s="38">
        <f>+H17*-$E$6</f>
        <v>-25293.822637500001</v>
      </c>
      <c r="I19" s="39"/>
      <c r="J19" s="38">
        <f>+J17*-$E$6</f>
        <v>-34393.077091179446</v>
      </c>
      <c r="K19" s="39"/>
      <c r="L19" s="38">
        <f>+L17*-$E$6</f>
        <v>-36591.94611076951</v>
      </c>
      <c r="M19" s="39"/>
      <c r="N19" s="38">
        <f>+N17*-$E$6</f>
        <v>-43166.933355737019</v>
      </c>
      <c r="O19" s="3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2:26" ns3:dyDescent="0.25">
      <c r="B20" s="6"/>
      <c r="C20" s="11" t="s">
        <v>12</v>
      </c>
      <c r="D20" s="12" t="s">
        <v>36</v>
      </c>
      <c r="E20" s="29" t="s">
        <v>37</v>
      </c>
      <c r="F20" s="40">
        <f>+F17*-$E$9</f>
        <v>-8700</v>
      </c>
      <c r="G20" s="20"/>
      <c r="H20" s="40">
        <f>+H17*-$E$9</f>
        <v>-10117.529054999999</v>
      </c>
      <c r="I20" s="20"/>
      <c r="J20" s="40">
        <f>+J17*-$E$9</f>
        <v>-13757.230836471777</v>
      </c>
      <c r="K20" s="20"/>
      <c r="L20" s="40">
        <f>+L17*-$E$9</f>
        <v>-14636.778444307804</v>
      </c>
      <c r="M20" s="20"/>
      <c r="N20" s="40">
        <f>+N17*-$E$9</f>
        <v>-17266.773342294808</v>
      </c>
      <c r="O20" s="20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2:26" ht="30" ns3:dyDescent="0.25">
      <c r="B21" s="6"/>
      <c r="C21" s="11" t="s">
        <v>38</v>
      </c>
      <c r="D21" s="12" t="s">
        <v>39</v>
      </c>
      <c r="E21" s="41" t="s">
        <v>40</v>
      </c>
      <c r="F21" s="30">
        <f>+(F17+F19+F20)*-$E$5</f>
        <v>-43195.5</v>
      </c>
      <c r="G21" s="30"/>
      <c r="H21" s="30">
        <f>+(H17+H19+H20)*-$E$5</f>
        <v>-50233.531758074998</v>
      </c>
      <c r="I21" s="30"/>
      <c r="J21" s="30">
        <f>+(J17+J19+J20)*-$E$5</f>
        <v>-68304.651103082375</v>
      </c>
      <c r="K21" s="30"/>
      <c r="L21" s="30">
        <f>+(L17+L19+L20)*-$E$5</f>
        <v>-72671.604975988259</v>
      </c>
      <c r="M21" s="30"/>
      <c r="N21" s="30">
        <f>+(N17+N19+N20)*-$E$5</f>
        <v>-85729.529644493727</v>
      </c>
      <c r="O21" s="30"/>
      <c r="P21" s="42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2:26" ht="15.75" customHeight="1" ns3:dyDescent="0.25">
      <c r="B22" s="6"/>
      <c r="C22" s="11" t="s">
        <v>41</v>
      </c>
      <c r="D22" s="12" t="s">
        <v>42</v>
      </c>
      <c r="E22" s="41" t="s">
        <v>43</v>
      </c>
      <c r="F22" s="30">
        <f>+F19+F21+F20</f>
        <v>-73645.5</v>
      </c>
      <c r="G22" s="30"/>
      <c r="H22" s="30">
        <f t="shared" ref="H22" si="0">+H19+H21+H20</f>
        <v>-85644.883450574998</v>
      </c>
      <c r="I22" s="30"/>
      <c r="J22" s="30">
        <f t="shared" ref="J22" si="1">+J19+J21+J20</f>
        <v>-116454.95903073359</v>
      </c>
      <c r="K22" s="30"/>
      <c r="L22" s="30">
        <f t="shared" ref="L22" si="2">+L19+L21+L20</f>
        <v>-123900.32953106557</v>
      </c>
      <c r="M22" s="30"/>
      <c r="N22" s="30">
        <f t="shared" ref="N22" si="3">+N19+N21+N20</f>
        <v>-146163.23634252558</v>
      </c>
      <c r="O22" s="30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2:26" ht="15.75" customHeight="1" ns3:dyDescent="0.25">
      <c r="B23" s="6"/>
      <c r="C23" s="32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33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2:26" ht="27.75" customHeight="1" ns3:dyDescent="0.25">
      <c r="B24" s="6"/>
      <c r="C24" s="11" t="s">
        <v>44</v>
      </c>
      <c r="D24" s="12" t="s">
        <v>45</v>
      </c>
      <c r="E24" s="41" t="s">
        <v>46</v>
      </c>
      <c r="F24" s="30">
        <f>F15+F22</f>
        <v>3626354.5</v>
      </c>
      <c r="G24" s="30"/>
      <c r="H24" s="30">
        <f>H15+H22</f>
        <v>6405529.6715494245</v>
      </c>
      <c r="I24" s="30"/>
      <c r="J24" s="30">
        <f>J15+J22</f>
        <v>7443825.0502015045</v>
      </c>
      <c r="K24" s="30"/>
      <c r="L24" s="30">
        <f>L15+L22</f>
        <v>7194488.8926228369</v>
      </c>
      <c r="M24" s="30"/>
      <c r="N24" s="30">
        <f>N15+N22</f>
        <v>9926121.2133294474</v>
      </c>
      <c r="O24" s="30"/>
      <c r="P24" s="9"/>
      <c r="Q24" s="43"/>
      <c r="R24" s="44"/>
      <c r="S24" s="44"/>
      <c r="T24" s="44"/>
      <c r="U24" s="45"/>
      <c r="V24" s="9"/>
      <c r="W24" s="9"/>
      <c r="X24" s="9"/>
      <c r="Y24" s="9"/>
      <c r="Z24" s="9"/>
    </row>
    <row r="25" spans="2:26" ht="45" ns3:dyDescent="0.25">
      <c r="B25" s="6"/>
      <c r="C25" s="11" t="s">
        <v>47</v>
      </c>
      <c r="D25" s="12" t="s">
        <v>48</v>
      </c>
      <c r="E25" s="11"/>
      <c r="F25" s="40">
        <f>F13</f>
        <v>5000000</v>
      </c>
      <c r="G25" s="20"/>
      <c r="H25" s="40">
        <f>F36</f>
        <v>5000000</v>
      </c>
      <c r="I25" s="20"/>
      <c r="J25" s="40">
        <f>H36</f>
        <v>6196950.8272395395</v>
      </c>
      <c r="K25" s="20"/>
      <c r="L25" s="40">
        <f>J36</f>
        <v>7318389.2221539021</v>
      </c>
      <c r="M25" s="20"/>
      <c r="N25" s="40">
        <f>L36</f>
        <v>7318389.2221539021</v>
      </c>
      <c r="O25" s="20"/>
      <c r="P25" s="9"/>
      <c r="Q25" s="9"/>
      <c r="R25" s="9"/>
      <c r="S25" s="9"/>
      <c r="T25" s="9"/>
      <c r="U25" s="45"/>
      <c r="V25" s="9"/>
      <c r="W25" s="9"/>
      <c r="X25" s="9"/>
      <c r="Y25" s="9"/>
      <c r="Z25" s="9"/>
    </row>
    <row r="26" spans="2:26" ht="15.75" customHeight="1" ns3:dyDescent="0.25">
      <c r="B26" s="6"/>
      <c r="C26" s="46" t="s">
        <v>49</v>
      </c>
      <c r="D26" s="12" t="s">
        <v>50</v>
      </c>
      <c r="E26" s="47" t="s">
        <v>51</v>
      </c>
      <c r="F26" s="30">
        <f>(F13*$E$8)</f>
        <v>500000</v>
      </c>
      <c r="G26" s="30"/>
      <c r="H26" s="30">
        <f>(H13*$E$8)</f>
        <v>362635.45</v>
      </c>
      <c r="I26" s="30"/>
      <c r="J26" s="30">
        <f t="shared" ref="J26" si="4">(J13*$E$8)</f>
        <v>619695.08272395399</v>
      </c>
      <c r="K26" s="30"/>
      <c r="L26" s="30">
        <f t="shared" ref="L26" si="5">(L13*$E$8)</f>
        <v>731838.92221539025</v>
      </c>
      <c r="M26" s="30"/>
      <c r="N26" s="30">
        <f t="shared" ref="N26" si="6">(N13*$E$8)</f>
        <v>719448.88926228369</v>
      </c>
      <c r="O26" s="30"/>
      <c r="P26" s="9"/>
      <c r="Q26" s="48"/>
      <c r="R26" s="9"/>
      <c r="S26" s="9"/>
      <c r="T26" s="9"/>
      <c r="U26" s="9"/>
      <c r="V26" s="9"/>
      <c r="W26" s="9"/>
      <c r="X26" s="9"/>
      <c r="Y26" s="9"/>
      <c r="Z26" s="9"/>
    </row>
    <row r="27" spans="2:26" ht="15.75" customHeight="1" ns3:dyDescent="0.25">
      <c r="B27" s="6"/>
      <c r="C27" s="46"/>
      <c r="D27" s="12"/>
      <c r="E27" s="46"/>
      <c r="F27" s="40"/>
      <c r="G27" s="20"/>
      <c r="H27" s="35"/>
      <c r="I27" s="36"/>
      <c r="J27" s="35"/>
      <c r="K27" s="36"/>
      <c r="L27" s="35"/>
      <c r="M27" s="36"/>
      <c r="N27" s="35"/>
      <c r="O27" s="37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2:26" ht="15.75" customHeight="1" ns3:dyDescent="0.25">
      <c r="B28" s="6"/>
      <c r="C28" s="11" t="s">
        <v>52</v>
      </c>
      <c r="D28" s="12" t="s">
        <v>53</v>
      </c>
      <c r="E28" s="41" t="s">
        <v>54</v>
      </c>
      <c r="F28" s="40">
        <f>MAX(0,(F24-F25-F26))</f>
        <v>0</v>
      </c>
      <c r="G28" s="20"/>
      <c r="H28" s="40">
        <f>MAX(0,(H24-H25-H26))</f>
        <v>1042894.2215494246</v>
      </c>
      <c r="I28" s="20"/>
      <c r="J28" s="40">
        <f t="shared" ref="J28" si="7">MAX(0,(J24-J25-J26))</f>
        <v>627179.14023801102</v>
      </c>
      <c r="K28" s="20"/>
      <c r="L28" s="40">
        <f t="shared" ref="L28" si="8">MAX(0,(L24-L25-L26))</f>
        <v>0</v>
      </c>
      <c r="M28" s="20"/>
      <c r="N28" s="40">
        <f t="shared" ref="N28" si="9">MAX(0,(N24-N25-N26))</f>
        <v>1888283.1019132617</v>
      </c>
      <c r="O28" s="20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2:26" ht="15.75" customHeight="1" ns3:dyDescent="0.25">
      <c r="B29" s="6"/>
      <c r="C29" s="46" t="s">
        <v>55</v>
      </c>
      <c r="D29" s="12" t="s">
        <v>56</v>
      </c>
      <c r="E29" s="47" t="s">
        <v>57</v>
      </c>
      <c r="F29" s="34">
        <f>F28*-$E$7</f>
        <v>0</v>
      </c>
      <c r="G29" s="20"/>
      <c r="H29" s="34">
        <f>H28*-$E$7</f>
        <v>-208578.84430988494</v>
      </c>
      <c r="I29" s="20"/>
      <c r="J29" s="34">
        <f>J28*-$E$7</f>
        <v>-125435.8280476022</v>
      </c>
      <c r="K29" s="20"/>
      <c r="L29" s="34">
        <f>L28*-$E$7</f>
        <v>0</v>
      </c>
      <c r="M29" s="20"/>
      <c r="N29" s="34">
        <f>N28*-$E$7</f>
        <v>-377656.62038265239</v>
      </c>
      <c r="O29" s="20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2:26" ns3:dyDescent="0.25">
      <c r="B30" s="6"/>
      <c r="C30" s="46" t="s">
        <v>58</v>
      </c>
      <c r="D30" s="12" t="s">
        <v>59</v>
      </c>
      <c r="E30" s="47" t="s">
        <v>60</v>
      </c>
      <c r="F30" s="34">
        <f>F28*-$E$7</f>
        <v>0</v>
      </c>
      <c r="G30" s="20"/>
      <c r="H30" s="34">
        <f>H28*-$E$7</f>
        <v>-208578.84430988494</v>
      </c>
      <c r="I30" s="20"/>
      <c r="J30" s="34">
        <f>J28*-$E$7</f>
        <v>-125435.8280476022</v>
      </c>
      <c r="K30" s="20"/>
      <c r="L30" s="34">
        <f>L28*-$E$7</f>
        <v>0</v>
      </c>
      <c r="M30" s="20"/>
      <c r="N30" s="34">
        <f>N28*-$E$7</f>
        <v>-377656.62038265239</v>
      </c>
      <c r="O30" s="20"/>
      <c r="P30" s="48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2:26" ht="45" ns3:dyDescent="0.25">
      <c r="B31" s="6"/>
      <c r="C31" s="11" t="s">
        <v>61</v>
      </c>
      <c r="D31" s="12" t="s">
        <v>62</v>
      </c>
      <c r="E31" s="11" t="s">
        <v>63</v>
      </c>
      <c r="F31" s="40" t="str">
        <f>IF(F30=0,"No","Yes")</f>
        <v>No</v>
      </c>
      <c r="G31" s="20"/>
      <c r="H31" s="40" t="str">
        <f>IF(H30=0,"No","Yes")</f>
        <v>Yes</v>
      </c>
      <c r="I31" s="20"/>
      <c r="J31" s="40" t="str">
        <f t="shared" ref="J31" si="10">IF(J30=0,"No","Yes")</f>
        <v>Yes</v>
      </c>
      <c r="K31" s="20"/>
      <c r="L31" s="40" t="str">
        <f t="shared" ref="L31" si="11">IF(L30=0,"No","Yes")</f>
        <v>No</v>
      </c>
      <c r="M31" s="20"/>
      <c r="N31" s="40" t="str">
        <f t="shared" ref="N31" si="12">IF(N30=0,"No","Yes")</f>
        <v>Yes</v>
      </c>
      <c r="O31" s="20"/>
      <c r="P31" s="42"/>
      <c r="Q31" s="42"/>
      <c r="R31" s="9"/>
      <c r="S31" s="9"/>
      <c r="T31" s="9"/>
      <c r="U31" s="42"/>
      <c r="V31" s="9"/>
      <c r="W31" s="9"/>
      <c r="X31" s="9"/>
      <c r="Y31" s="9"/>
      <c r="Z31" s="9"/>
    </row>
    <row r="32" spans="2:26" ht="15.75" customHeight="1" ns3:dyDescent="0.25">
      <c r="B32" s="6"/>
      <c r="C32" s="32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33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2:26" ht="33" customHeight="1" ns3:dyDescent="0.25">
      <c r="B33" s="6"/>
      <c r="C33" s="11" t="s">
        <v>64</v>
      </c>
      <c r="D33" s="12" t="s">
        <v>65</v>
      </c>
      <c r="E33" s="41" t="s">
        <v>66</v>
      </c>
      <c r="F33" s="49">
        <f>F24+F30</f>
        <v>3626354.5</v>
      </c>
      <c r="G33" s="20"/>
      <c r="H33" s="49">
        <f>H24+H30</f>
        <v>6196950.8272395395</v>
      </c>
      <c r="I33" s="20"/>
      <c r="J33" s="49">
        <f>J24+J30</f>
        <v>7318389.2221539021</v>
      </c>
      <c r="K33" s="20"/>
      <c r="L33" s="49">
        <f>L24+L30</f>
        <v>7194488.8926228369</v>
      </c>
      <c r="M33" s="20"/>
      <c r="N33" s="49">
        <f>N24+N30</f>
        <v>9548464.5929467957</v>
      </c>
      <c r="O33" s="20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2:26" ht="29.25" customHeight="1" ns3:dyDescent="0.25">
      <c r="B34" s="6"/>
      <c r="C34" s="11" t="s">
        <v>67</v>
      </c>
      <c r="D34" s="12" t="s">
        <v>68</v>
      </c>
      <c r="E34" s="41" t="s">
        <v>69</v>
      </c>
      <c r="F34" s="50">
        <f>((F33-F13)/F13)</f>
        <v>-0.2747291</v>
      </c>
      <c r="G34" s="20"/>
      <c r="H34" s="50">
        <f>((H33-H13)/H13)</f>
        <v>0.70886515017755147</v>
      </c>
      <c r="I34" s="20"/>
      <c r="J34" s="50">
        <f t="shared" ref="J34" si="13">((J33-J13)/J13)</f>
        <v>0.18096615999999996</v>
      </c>
      <c r="K34" s="20"/>
      <c r="L34" s="50">
        <f t="shared" ref="L34" si="14">((L33-L13)/L13)</f>
        <v>-1.6929999999999949E-2</v>
      </c>
      <c r="M34" s="20"/>
      <c r="N34" s="50">
        <f t="shared" ref="N34" si="15">((N33-N13)/N13)</f>
        <v>0.32719151220564174</v>
      </c>
      <c r="O34" s="20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2:26" ht="15.75" customHeight="1" ns3:dyDescent="0.25">
      <c r="B35" s="6"/>
      <c r="C35" s="32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33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2:26" ht="30" ns3:dyDescent="0.25">
      <c r="B36" s="6"/>
      <c r="C36" s="11" t="s">
        <v>70</v>
      </c>
      <c r="D36" s="12" t="s">
        <v>71</v>
      </c>
      <c r="E36" s="41" t="s">
        <v>72</v>
      </c>
      <c r="F36" s="40">
        <f>MAX(F33,F25)</f>
        <v>5000000</v>
      </c>
      <c r="G36" s="20"/>
      <c r="H36" s="40">
        <f>MAX(H33,H25)</f>
        <v>6196950.8272395395</v>
      </c>
      <c r="I36" s="20"/>
      <c r="J36" s="40">
        <f>MAX(J33,J25)</f>
        <v>7318389.2221539021</v>
      </c>
      <c r="K36" s="20"/>
      <c r="L36" s="40">
        <f>MAX(L33,L25)</f>
        <v>7318389.2221539021</v>
      </c>
      <c r="M36" s="20"/>
      <c r="N36" s="40">
        <f>MAX(N33,N25)</f>
        <v>9548464.5929467957</v>
      </c>
      <c r="O36" s="20"/>
      <c r="P36" s="18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2:26" ht="15.75" customHeight="1" thickBot="1" ns3:dyDescent="0.3">
      <c r="B37" s="6"/>
      <c r="C37" s="51"/>
      <c r="D37" s="17"/>
      <c r="E37" s="16"/>
      <c r="F37" s="9"/>
      <c r="G37" s="9"/>
      <c r="H37" s="9"/>
      <c r="I37" s="9"/>
      <c r="J37" s="9"/>
      <c r="K37" s="9"/>
      <c r="L37" s="9"/>
      <c r="M37" s="9"/>
      <c r="N37" s="9"/>
      <c r="O37" s="15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2:26" ht="15.75" customHeight="1" thickBot="1" ns3:dyDescent="0.3">
      <c r="B38" s="52" t="s">
        <v>73</v>
      </c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4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2:26" ht="35.450000000000003" customHeight="1" thickBot="1" ns3:dyDescent="0.3">
      <c r="B39" s="55">
        <v>1</v>
      </c>
      <c r="C39" s="56" t="s">
        <v>74</v>
      </c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8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</sheetData>
  <mergeCells count="110">
    <mergeCell ref="B38:O38"/>
    <mergeCell ref="C39:O39"/>
    <mergeCell ref="C35:O35"/>
    <mergeCell ref="F36:G36"/>
    <mergeCell ref="H36:I36"/>
    <mergeCell ref="J36:K36"/>
    <mergeCell ref="L36:M36"/>
    <mergeCell ref="N36:O36"/>
    <mergeCell ref="F33:G33"/>
    <mergeCell ref="H33:I33"/>
    <mergeCell ref="J33:K33"/>
    <mergeCell ref="L33:M33"/>
    <mergeCell ref="N33:O33"/>
    <mergeCell ref="F34:G34"/>
    <mergeCell ref="H34:I34"/>
    <mergeCell ref="J34:K34"/>
    <mergeCell ref="L34:M34"/>
    <mergeCell ref="N34:O34"/>
    <mergeCell ref="F31:G31"/>
    <mergeCell ref="H31:I31"/>
    <mergeCell ref="J31:K31"/>
    <mergeCell ref="L31:M31"/>
    <mergeCell ref="N31:O31"/>
    <mergeCell ref="C32:O32"/>
    <mergeCell ref="F29:G29"/>
    <mergeCell ref="H29:I29"/>
    <mergeCell ref="J29:K29"/>
    <mergeCell ref="L29:M29"/>
    <mergeCell ref="N29:O29"/>
    <mergeCell ref="F30:G30"/>
    <mergeCell ref="H30:I30"/>
    <mergeCell ref="J30:K30"/>
    <mergeCell ref="L30:M30"/>
    <mergeCell ref="N30:O30"/>
    <mergeCell ref="F27:G27"/>
    <mergeCell ref="H27:I27"/>
    <mergeCell ref="J27:K27"/>
    <mergeCell ref="L27:M27"/>
    <mergeCell ref="N27:O27"/>
    <mergeCell ref="F28:G28"/>
    <mergeCell ref="H28:I28"/>
    <mergeCell ref="J28:K28"/>
    <mergeCell ref="L28:M28"/>
    <mergeCell ref="N28:O28"/>
    <mergeCell ref="F25:G25"/>
    <mergeCell ref="H25:I25"/>
    <mergeCell ref="J25:K25"/>
    <mergeCell ref="L25:M25"/>
    <mergeCell ref="N25:O25"/>
    <mergeCell ref="F26:G26"/>
    <mergeCell ref="H26:I26"/>
    <mergeCell ref="J26:K26"/>
    <mergeCell ref="L26:M26"/>
    <mergeCell ref="N26:O26"/>
    <mergeCell ref="C23:O23"/>
    <mergeCell ref="F24:G24"/>
    <mergeCell ref="H24:I24"/>
    <mergeCell ref="J24:K24"/>
    <mergeCell ref="L24:M24"/>
    <mergeCell ref="N24:O24"/>
    <mergeCell ref="F21:G21"/>
    <mergeCell ref="H21:I21"/>
    <mergeCell ref="J21:K21"/>
    <mergeCell ref="L21:M21"/>
    <mergeCell ref="N21:O21"/>
    <mergeCell ref="F22:G22"/>
    <mergeCell ref="H22:I22"/>
    <mergeCell ref="J22:K22"/>
    <mergeCell ref="L22:M22"/>
    <mergeCell ref="N22:O22"/>
    <mergeCell ref="F19:G19"/>
    <mergeCell ref="H19:I19"/>
    <mergeCell ref="J19:K19"/>
    <mergeCell ref="L19:M19"/>
    <mergeCell ref="N19:O19"/>
    <mergeCell ref="F20:G20"/>
    <mergeCell ref="H20:I20"/>
    <mergeCell ref="J20:K20"/>
    <mergeCell ref="L20:M20"/>
    <mergeCell ref="N20:O20"/>
    <mergeCell ref="F17:G17"/>
    <mergeCell ref="H17:I17"/>
    <mergeCell ref="J17:K17"/>
    <mergeCell ref="L17:M17"/>
    <mergeCell ref="N17:O17"/>
    <mergeCell ref="C18:K18"/>
    <mergeCell ref="L18:M18"/>
    <mergeCell ref="N18:O18"/>
    <mergeCell ref="F15:G15"/>
    <mergeCell ref="H15:I15"/>
    <mergeCell ref="J15:K15"/>
    <mergeCell ref="L15:M15"/>
    <mergeCell ref="N15:O15"/>
    <mergeCell ref="C16:O16"/>
    <mergeCell ref="F13:G13"/>
    <mergeCell ref="H13:I13"/>
    <mergeCell ref="J13:K13"/>
    <mergeCell ref="L13:M13"/>
    <mergeCell ref="N13:O13"/>
    <mergeCell ref="F14:G14"/>
    <mergeCell ref="H14:I14"/>
    <mergeCell ref="J14:K14"/>
    <mergeCell ref="L14:M14"/>
    <mergeCell ref="N14:O14"/>
    <mergeCell ref="C11:E12"/>
    <mergeCell ref="F11:G11"/>
    <mergeCell ref="H11:I11"/>
    <mergeCell ref="J11:K11"/>
    <mergeCell ref="L11:M11"/>
    <mergeCell ref="N11:O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PMS Fee Calculator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Portfolio Management Services — Fee Calculation Illustration</dc:title>
  <dc:language>en-IN</dc:language>
  <dc:creator>Megha</dc:creator>
  <cp:lastModifiedBy>Megha</cp:lastModifiedBy>
  <dcterms:created xsi:type="dcterms:W3CDTF">2024-08-10T06:54:52Z</dcterms:created>
  <dcterms:modified xsi:type="dcterms:W3CDTF">2024-08-10T06:55:24Z</dcterms:modified>
</cp:coreProperties>
</file>